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chcoal.sharepoint.com/sites/Accounting824/Shared Documents/General/DiFatta/Financial Reporting/2024/Q1-24/Segment per ton/"/>
    </mc:Choice>
  </mc:AlternateContent>
  <xr:revisionPtr revIDLastSave="5" documentId="13_ncr:1_{75415125-53D7-499D-A95D-02ABD999A34F}" xr6:coauthVersionLast="47" xr6:coauthVersionMax="47" xr10:uidLastSave="{D277D34B-0BB7-499A-A772-96B11765F58C}"/>
  <bookViews>
    <workbookView xWindow="-120" yWindow="-120" windowWidth="29040" windowHeight="15840" xr2:uid="{00000000-000D-0000-FFFF-FFFF00000000}"/>
  </bookViews>
  <sheets>
    <sheet name="Per ton 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2" l="1"/>
  <c r="M33" i="2"/>
  <c r="M26" i="2"/>
  <c r="M19" i="2"/>
  <c r="M11" i="2"/>
  <c r="K8" i="2"/>
  <c r="L22" i="2"/>
  <c r="L38" i="2"/>
  <c r="L37" i="2"/>
  <c r="K40" i="2"/>
  <c r="L35" i="2"/>
  <c r="L33" i="2"/>
  <c r="K33" i="2"/>
  <c r="L29" i="2"/>
  <c r="L26" i="2"/>
  <c r="K26" i="2"/>
  <c r="L19" i="2"/>
  <c r="K19" i="2"/>
  <c r="K11" i="2"/>
  <c r="L10" i="2"/>
  <c r="L8" i="2"/>
  <c r="L40" i="2" l="1"/>
  <c r="L11" i="2"/>
  <c r="J40" i="2"/>
  <c r="J33" i="2"/>
  <c r="J26" i="2"/>
  <c r="J19" i="2"/>
  <c r="J11" i="2"/>
  <c r="I40" i="2" l="1"/>
  <c r="I33" i="2" l="1"/>
  <c r="I26" i="2"/>
  <c r="I19" i="2"/>
  <c r="I11" i="2"/>
  <c r="H40" i="2"/>
  <c r="H33" i="2"/>
  <c r="H26" i="2"/>
  <c r="H19" i="2"/>
  <c r="H11" i="2"/>
</calcChain>
</file>

<file path=xl/sharedStrings.xml><?xml version="1.0" encoding="utf-8"?>
<sst xmlns="http://schemas.openxmlformats.org/spreadsheetml/2006/main" count="37" uniqueCount="25">
  <si>
    <t>Supplemental Historical Information</t>
  </si>
  <si>
    <t>Tons sold (in thousands)</t>
  </si>
  <si>
    <t>Sales price per ton</t>
  </si>
  <si>
    <t>Cash margin per ton</t>
  </si>
  <si>
    <t>Coking</t>
  </si>
  <si>
    <t>Thermal</t>
  </si>
  <si>
    <t>Total tons sold</t>
  </si>
  <si>
    <t>Weighted average sales price per ton</t>
  </si>
  <si>
    <t>SG&amp;A</t>
  </si>
  <si>
    <t>Other Income/(Expense)</t>
  </si>
  <si>
    <t>Cash cost per ton</t>
  </si>
  <si>
    <t>Metallurgical</t>
  </si>
  <si>
    <t>Adjusted EBITDA</t>
  </si>
  <si>
    <t>Segment Realization and Cost Analysis (on a per-ton basis)</t>
  </si>
  <si>
    <t>Total Segment Cash Margin</t>
  </si>
  <si>
    <t>Arch Resources, Inc.</t>
  </si>
  <si>
    <t>Total Arch Resources, Inc. Segments</t>
  </si>
  <si>
    <t>PCI</t>
  </si>
  <si>
    <t>YR' 22</t>
  </si>
  <si>
    <t>Q1' 23</t>
  </si>
  <si>
    <t>Q2' 23</t>
  </si>
  <si>
    <t>Q3' 23</t>
  </si>
  <si>
    <t>Q4' 23</t>
  </si>
  <si>
    <t>YR' 23</t>
  </si>
  <si>
    <t>Q1'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</si>
</sst>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" fillId="0" borderId="0"/>
  </cellStyleXfs>
  <cellXfs count="30">
    <xf numFmtId="0" fontId="0" fillId="0" borderId="0" xfId="0"/>
    <xf numFmtId="0" fontId="4" fillId="0" borderId="0" xfId="0" applyFont="1"/>
    <xf numFmtId="0" fontId="3" fillId="0" borderId="0" xfId="0" applyFont="1"/>
    <xf numFmtId="37" fontId="0" fillId="0" borderId="1" xfId="0" applyNumberFormat="1" applyBorder="1"/>
    <xf numFmtId="39" fontId="0" fillId="0" borderId="0" xfId="0" applyNumberFormat="1"/>
    <xf numFmtId="0" fontId="0" fillId="0" borderId="2" xfId="0" applyBorder="1" applyAlignment="1">
      <alignment horizontal="center"/>
    </xf>
    <xf numFmtId="37" fontId="0" fillId="0" borderId="0" xfId="0" applyNumberFormat="1"/>
    <xf numFmtId="164" fontId="7" fillId="0" borderId="0" xfId="2" applyNumberFormat="1" applyFont="1" applyBorder="1"/>
    <xf numFmtId="164" fontId="7" fillId="0" borderId="1" xfId="2" applyNumberFormat="1" applyFont="1" applyBorder="1"/>
    <xf numFmtId="37" fontId="3" fillId="0" borderId="0" xfId="0" applyNumberFormat="1" applyFont="1"/>
    <xf numFmtId="43" fontId="8" fillId="0" borderId="0" xfId="1" applyFont="1" applyBorder="1"/>
    <xf numFmtId="43" fontId="8" fillId="0" borderId="1" xfId="1" applyFont="1" applyBorder="1"/>
    <xf numFmtId="0" fontId="3" fillId="0" borderId="0" xfId="0" applyFont="1" applyAlignment="1">
      <alignment horizontal="center"/>
    </xf>
    <xf numFmtId="43" fontId="3" fillId="0" borderId="1" xfId="1" applyFont="1" applyBorder="1"/>
    <xf numFmtId="43" fontId="3" fillId="0" borderId="0" xfId="1" applyFont="1" applyBorder="1"/>
    <xf numFmtId="43" fontId="0" fillId="0" borderId="0" xfId="1" applyFont="1" applyBorder="1"/>
    <xf numFmtId="43" fontId="0" fillId="0" borderId="1" xfId="1" applyFont="1" applyBorder="1"/>
    <xf numFmtId="0" fontId="3" fillId="2" borderId="2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7" fillId="2" borderId="0" xfId="21" applyNumberFormat="1" applyFont="1" applyFill="1"/>
    <xf numFmtId="164" fontId="7" fillId="2" borderId="1" xfId="21" applyNumberFormat="1" applyFont="1" applyFill="1" applyBorder="1"/>
    <xf numFmtId="37" fontId="3" fillId="2" borderId="0" xfId="0" applyNumberFormat="1" applyFont="1" applyFill="1"/>
    <xf numFmtId="43" fontId="3" fillId="2" borderId="0" xfId="1" applyFont="1" applyFill="1"/>
    <xf numFmtId="43" fontId="3" fillId="2" borderId="1" xfId="1" applyFont="1" applyFill="1" applyBorder="1"/>
    <xf numFmtId="0" fontId="3" fillId="2" borderId="0" xfId="0" applyFont="1" applyFill="1" applyAlignment="1">
      <alignment horizontal="center"/>
    </xf>
    <xf numFmtId="39" fontId="0" fillId="2" borderId="0" xfId="0" applyNumberFormat="1" applyFill="1"/>
    <xf numFmtId="37" fontId="0" fillId="2" borderId="0" xfId="0" applyNumberFormat="1" applyFill="1"/>
    <xf numFmtId="43" fontId="0" fillId="2" borderId="0" xfId="1" applyFont="1" applyFill="1"/>
    <xf numFmtId="43" fontId="0" fillId="2" borderId="1" xfId="1" applyFont="1" applyFill="1" applyBorder="1"/>
  </cellXfs>
  <cellStyles count="24">
    <cellStyle name="Comma" xfId="1" builtinId="3"/>
    <cellStyle name="Comma 2" xfId="3" xr:uid="{00000000-0005-0000-0000-000001000000}"/>
    <cellStyle name="Comma 3" xfId="2" xr:uid="{00000000-0005-0000-0000-000002000000}"/>
    <cellStyle name="Comma 3 2" xfId="21" xr:uid="{00000000-0005-0000-0000-000003000000}"/>
    <cellStyle name="Comma 3 3" xfId="10" xr:uid="{00000000-0005-0000-0000-000004000000}"/>
    <cellStyle name="Comma 4" xfId="17" xr:uid="{00000000-0005-0000-0000-000005000000}"/>
    <cellStyle name="Comma 5" xfId="14" xr:uid="{00000000-0005-0000-0000-000006000000}"/>
    <cellStyle name="Currency 2" xfId="4" xr:uid="{00000000-0005-0000-0000-000007000000}"/>
    <cellStyle name="Currency 3" xfId="5" xr:uid="{00000000-0005-0000-0000-000008000000}"/>
    <cellStyle name="Currency 3 2" xfId="22" xr:uid="{00000000-0005-0000-0000-000009000000}"/>
    <cellStyle name="Currency 3 3" xfId="11" xr:uid="{00000000-0005-0000-0000-00000A000000}"/>
    <cellStyle name="Currency 4" xfId="18" xr:uid="{00000000-0005-0000-0000-00000B000000}"/>
    <cellStyle name="Currency 5" xfId="15" xr:uid="{00000000-0005-0000-0000-00000C000000}"/>
    <cellStyle name="Normal" xfId="0" builtinId="0"/>
    <cellStyle name="Normal 2" xfId="6" xr:uid="{00000000-0005-0000-0000-00000E000000}"/>
    <cellStyle name="Normal 2 2" xfId="23" xr:uid="{00000000-0005-0000-0000-00000F000000}"/>
    <cellStyle name="Normal 2 3" xfId="16" xr:uid="{00000000-0005-0000-0000-000010000000}"/>
    <cellStyle name="Normal 3" xfId="7" xr:uid="{00000000-0005-0000-0000-000011000000}"/>
    <cellStyle name="Normal 3 2" xfId="20" xr:uid="{00000000-0005-0000-0000-000012000000}"/>
    <cellStyle name="Normal 3 3" xfId="9" xr:uid="{00000000-0005-0000-0000-000013000000}"/>
    <cellStyle name="Normal 4" xfId="12" xr:uid="{00000000-0005-0000-0000-000014000000}"/>
    <cellStyle name="Normal 5" xfId="13" xr:uid="{00000000-0005-0000-0000-000015000000}"/>
    <cellStyle name="Percent 2" xfId="19" xr:uid="{00000000-0005-0000-0000-000016000000}"/>
    <cellStyle name="Percent 3" xfId="8" xr:uid="{00000000-0005-0000-0000-00001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75" zoomScaleNormal="75" workbookViewId="0">
      <selection activeCell="O24" sqref="O24"/>
    </sheetView>
  </sheetViews>
  <sheetFormatPr defaultRowHeight="12.75" x14ac:dyDescent="0.2"/>
  <cols>
    <col min="1" max="1" width="2.5703125" customWidth="1"/>
    <col min="2" max="2" width="3" customWidth="1"/>
    <col min="6" max="6" width="7.7109375" customWidth="1"/>
    <col min="7" max="12" width="12.28515625" customWidth="1"/>
    <col min="13" max="15" width="12.28515625" bestFit="1" customWidth="1"/>
    <col min="16" max="16" width="12.7109375" bestFit="1" customWidth="1"/>
    <col min="17" max="17" width="13.7109375" bestFit="1" customWidth="1"/>
  </cols>
  <sheetData>
    <row r="1" spans="1:13" x14ac:dyDescent="0.2">
      <c r="A1" s="1" t="s">
        <v>15</v>
      </c>
    </row>
    <row r="2" spans="1:13" x14ac:dyDescent="0.2">
      <c r="A2" s="1" t="s">
        <v>0</v>
      </c>
    </row>
    <row r="3" spans="1:13" x14ac:dyDescent="0.2">
      <c r="A3" s="1" t="s">
        <v>13</v>
      </c>
    </row>
    <row r="4" spans="1:13" x14ac:dyDescent="0.2">
      <c r="A4" s="1"/>
    </row>
    <row r="5" spans="1:13" x14ac:dyDescent="0.2">
      <c r="G5" s="17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17" t="s">
        <v>23</v>
      </c>
      <c r="M5" s="5" t="s">
        <v>24</v>
      </c>
    </row>
    <row r="6" spans="1:13" x14ac:dyDescent="0.2">
      <c r="A6" s="1" t="s">
        <v>11</v>
      </c>
      <c r="G6" s="18"/>
      <c r="L6" s="18"/>
    </row>
    <row r="7" spans="1:13" x14ac:dyDescent="0.2">
      <c r="A7" s="1"/>
      <c r="B7" t="s">
        <v>1</v>
      </c>
      <c r="G7" s="19"/>
      <c r="H7" s="2"/>
      <c r="I7" s="2"/>
      <c r="J7" s="2"/>
      <c r="K7" s="2"/>
      <c r="L7" s="19"/>
      <c r="M7" s="2"/>
    </row>
    <row r="8" spans="1:13" x14ac:dyDescent="0.2">
      <c r="A8" s="1"/>
      <c r="C8" s="2" t="s">
        <v>4</v>
      </c>
      <c r="D8" s="2"/>
      <c r="E8" s="2"/>
      <c r="F8" s="2"/>
      <c r="G8" s="20">
        <v>7432</v>
      </c>
      <c r="H8" s="7">
        <v>2065</v>
      </c>
      <c r="I8" s="7">
        <v>2255</v>
      </c>
      <c r="J8" s="7">
        <v>2227</v>
      </c>
      <c r="K8" s="7">
        <f>1961-1</f>
        <v>1960</v>
      </c>
      <c r="L8" s="20">
        <f>SUM(H8:K8)</f>
        <v>8507</v>
      </c>
      <c r="M8" s="7">
        <v>1901</v>
      </c>
    </row>
    <row r="9" spans="1:13" hidden="1" x14ac:dyDescent="0.2">
      <c r="A9" s="1"/>
      <c r="C9" s="2" t="s">
        <v>17</v>
      </c>
      <c r="D9" s="2"/>
      <c r="E9" s="2"/>
      <c r="F9" s="2"/>
      <c r="G9" s="20">
        <v>0</v>
      </c>
      <c r="H9" s="7">
        <v>0</v>
      </c>
      <c r="I9" s="7">
        <v>0</v>
      </c>
      <c r="J9" s="7"/>
      <c r="K9" s="7">
        <v>0</v>
      </c>
      <c r="L9" s="20">
        <v>0</v>
      </c>
      <c r="M9" s="7">
        <v>0</v>
      </c>
    </row>
    <row r="10" spans="1:13" x14ac:dyDescent="0.2">
      <c r="A10" s="1"/>
      <c r="C10" s="2" t="s">
        <v>5</v>
      </c>
      <c r="D10" s="2"/>
      <c r="E10" s="2"/>
      <c r="F10" s="2"/>
      <c r="G10" s="21">
        <v>400</v>
      </c>
      <c r="H10" s="8">
        <v>90</v>
      </c>
      <c r="I10" s="8">
        <v>206</v>
      </c>
      <c r="J10" s="8">
        <v>119</v>
      </c>
      <c r="K10" s="8">
        <v>373</v>
      </c>
      <c r="L10" s="21">
        <f t="shared" ref="L10" si="0">SUM(H10:K10)</f>
        <v>788</v>
      </c>
      <c r="M10" s="8">
        <v>251</v>
      </c>
    </row>
    <row r="11" spans="1:13" x14ac:dyDescent="0.2">
      <c r="B11" t="s">
        <v>6</v>
      </c>
      <c r="C11" s="2"/>
      <c r="D11" s="2"/>
      <c r="E11" s="2"/>
      <c r="F11" s="2"/>
      <c r="G11" s="22">
        <v>7832</v>
      </c>
      <c r="H11" s="9">
        <f t="shared" ref="H11" si="1">SUM(H8:H10)</f>
        <v>2155</v>
      </c>
      <c r="I11" s="9">
        <f t="shared" ref="I11" si="2">SUM(I8:I10)</f>
        <v>2461</v>
      </c>
      <c r="J11" s="9">
        <f t="shared" ref="J11:L11" si="3">SUM(J8:J10)</f>
        <v>2346</v>
      </c>
      <c r="K11" s="9">
        <f t="shared" si="3"/>
        <v>2333</v>
      </c>
      <c r="L11" s="22">
        <f t="shared" si="3"/>
        <v>9295</v>
      </c>
      <c r="M11" s="9">
        <f t="shared" ref="M11" si="4">SUM(M8:M10)</f>
        <v>2152</v>
      </c>
    </row>
    <row r="12" spans="1:13" x14ac:dyDescent="0.2">
      <c r="C12" s="2"/>
      <c r="D12" s="2"/>
      <c r="E12" s="2"/>
      <c r="F12" s="2"/>
      <c r="G12" s="22"/>
      <c r="H12" s="9"/>
      <c r="I12" s="9"/>
      <c r="J12" s="9"/>
      <c r="K12" s="9"/>
      <c r="L12" s="22"/>
      <c r="M12" s="9"/>
    </row>
    <row r="13" spans="1:13" x14ac:dyDescent="0.2">
      <c r="B13" t="s">
        <v>2</v>
      </c>
      <c r="C13" s="2"/>
      <c r="D13" s="2"/>
      <c r="E13" s="2"/>
      <c r="F13" s="2"/>
      <c r="G13" s="22"/>
      <c r="H13" s="9"/>
      <c r="I13" s="9"/>
      <c r="J13" s="9"/>
      <c r="K13" s="9"/>
      <c r="L13" s="22"/>
      <c r="M13" s="9"/>
    </row>
    <row r="14" spans="1:13" x14ac:dyDescent="0.2">
      <c r="C14" s="2" t="s">
        <v>4</v>
      </c>
      <c r="D14" s="2"/>
      <c r="E14" s="2"/>
      <c r="F14" s="2"/>
      <c r="G14" s="23">
        <v>233.62</v>
      </c>
      <c r="H14" s="10">
        <v>209.84</v>
      </c>
      <c r="I14" s="10">
        <v>153.38</v>
      </c>
      <c r="J14" s="10">
        <v>158.08000000000001</v>
      </c>
      <c r="K14" s="10">
        <v>195.69</v>
      </c>
      <c r="L14" s="23">
        <v>178.06</v>
      </c>
      <c r="M14" s="10">
        <v>165.97</v>
      </c>
    </row>
    <row r="15" spans="1:13" hidden="1" x14ac:dyDescent="0.2">
      <c r="A15" s="1"/>
      <c r="C15" s="2" t="s">
        <v>17</v>
      </c>
      <c r="D15" s="2"/>
      <c r="E15" s="2"/>
      <c r="F15" s="2"/>
      <c r="G15" s="20">
        <v>0</v>
      </c>
      <c r="H15" s="7">
        <v>0</v>
      </c>
      <c r="I15" s="7">
        <v>0</v>
      </c>
      <c r="J15" s="7">
        <v>0</v>
      </c>
      <c r="K15" s="7">
        <v>0</v>
      </c>
      <c r="L15" s="20">
        <v>0</v>
      </c>
      <c r="M15" s="7">
        <v>0</v>
      </c>
    </row>
    <row r="16" spans="1:13" x14ac:dyDescent="0.2">
      <c r="C16" s="2" t="s">
        <v>5</v>
      </c>
      <c r="D16" s="2"/>
      <c r="E16" s="2"/>
      <c r="F16" s="2"/>
      <c r="G16" s="24">
        <v>43.63</v>
      </c>
      <c r="H16" s="11">
        <v>76.34</v>
      </c>
      <c r="I16" s="11">
        <v>37.36</v>
      </c>
      <c r="J16" s="11">
        <v>24.73</v>
      </c>
      <c r="K16" s="11">
        <v>31.29</v>
      </c>
      <c r="L16" s="24">
        <v>37.049999999999997</v>
      </c>
      <c r="M16" s="11">
        <v>28.85</v>
      </c>
    </row>
    <row r="17" spans="1:13" x14ac:dyDescent="0.2">
      <c r="B17" t="s">
        <v>7</v>
      </c>
      <c r="G17" s="23">
        <v>223.91</v>
      </c>
      <c r="H17" s="14">
        <v>204.25</v>
      </c>
      <c r="I17" s="14">
        <v>143.66999999999999</v>
      </c>
      <c r="J17" s="14">
        <v>151.33000000000001</v>
      </c>
      <c r="K17" s="14">
        <v>169.42</v>
      </c>
      <c r="L17" s="23">
        <v>166.11</v>
      </c>
      <c r="M17" s="14">
        <v>149.97999999999999</v>
      </c>
    </row>
    <row r="18" spans="1:13" x14ac:dyDescent="0.2">
      <c r="B18" t="s">
        <v>10</v>
      </c>
      <c r="G18" s="24">
        <v>93.61</v>
      </c>
      <c r="H18" s="13">
        <v>82.66</v>
      </c>
      <c r="I18" s="13">
        <v>89.94</v>
      </c>
      <c r="J18" s="13">
        <v>96.63</v>
      </c>
      <c r="K18" s="13">
        <v>86.51</v>
      </c>
      <c r="L18" s="24">
        <v>89.08</v>
      </c>
      <c r="M18" s="13">
        <v>94.31</v>
      </c>
    </row>
    <row r="19" spans="1:13" x14ac:dyDescent="0.2">
      <c r="C19" t="s">
        <v>3</v>
      </c>
      <c r="G19" s="23">
        <v>130.30000000000001</v>
      </c>
      <c r="H19" s="14">
        <f t="shared" ref="H19:K19" si="5">H17-H18</f>
        <v>121.59</v>
      </c>
      <c r="I19" s="14">
        <f t="shared" si="5"/>
        <v>53.72999999999999</v>
      </c>
      <c r="J19" s="14">
        <f t="shared" si="5"/>
        <v>54.700000000000017</v>
      </c>
      <c r="K19" s="14">
        <f t="shared" si="5"/>
        <v>82.909999999999982</v>
      </c>
      <c r="L19" s="23">
        <f>+L17-L18</f>
        <v>77.030000000000015</v>
      </c>
      <c r="M19" s="14">
        <f t="shared" ref="M19" si="6">M17-M18</f>
        <v>55.669999999999987</v>
      </c>
    </row>
    <row r="20" spans="1:13" x14ac:dyDescent="0.2">
      <c r="G20" s="25"/>
      <c r="H20" s="12"/>
      <c r="I20" s="12"/>
      <c r="J20" s="12"/>
      <c r="K20" s="12"/>
      <c r="L20" s="25"/>
      <c r="M20" s="12"/>
    </row>
    <row r="21" spans="1:13" x14ac:dyDescent="0.2">
      <c r="A21" s="1" t="s">
        <v>5</v>
      </c>
      <c r="G21" s="19"/>
      <c r="H21" s="2"/>
      <c r="I21" s="2"/>
      <c r="J21" s="2"/>
      <c r="K21" s="2"/>
      <c r="L21" s="19"/>
      <c r="M21" s="2"/>
    </row>
    <row r="22" spans="1:13" x14ac:dyDescent="0.2">
      <c r="B22" t="s">
        <v>1</v>
      </c>
      <c r="G22" s="20">
        <v>70442</v>
      </c>
      <c r="H22" s="9">
        <v>17021</v>
      </c>
      <c r="I22" s="9">
        <v>16252</v>
      </c>
      <c r="J22" s="9">
        <v>16831</v>
      </c>
      <c r="K22" s="9">
        <v>15536</v>
      </c>
      <c r="L22" s="20">
        <f>SUM(H22:K22)</f>
        <v>65640</v>
      </c>
      <c r="M22" s="9">
        <v>12821</v>
      </c>
    </row>
    <row r="23" spans="1:13" x14ac:dyDescent="0.2">
      <c r="G23" s="22"/>
      <c r="H23" s="9"/>
      <c r="I23" s="9"/>
      <c r="J23" s="9"/>
      <c r="K23" s="9"/>
      <c r="L23" s="22"/>
      <c r="M23" s="9"/>
    </row>
    <row r="24" spans="1:13" x14ac:dyDescent="0.2">
      <c r="B24" t="s">
        <v>2</v>
      </c>
      <c r="G24" s="23">
        <v>19.5</v>
      </c>
      <c r="H24" s="14">
        <v>18.489999999999998</v>
      </c>
      <c r="I24" s="14">
        <v>16.809999999999999</v>
      </c>
      <c r="J24" s="14">
        <v>16.73</v>
      </c>
      <c r="K24" s="14">
        <v>17.89</v>
      </c>
      <c r="L24" s="23">
        <v>17.48</v>
      </c>
      <c r="M24" s="14">
        <v>17.600000000000001</v>
      </c>
    </row>
    <row r="25" spans="1:13" x14ac:dyDescent="0.2">
      <c r="B25" t="s">
        <v>10</v>
      </c>
      <c r="G25" s="24">
        <v>14.57</v>
      </c>
      <c r="H25" s="13">
        <v>15.79</v>
      </c>
      <c r="I25" s="13">
        <v>15.04</v>
      </c>
      <c r="J25" s="13">
        <v>15.39</v>
      </c>
      <c r="K25" s="13">
        <v>16.25</v>
      </c>
      <c r="L25" s="24">
        <v>15.61</v>
      </c>
      <c r="M25" s="13">
        <v>17.649999999999999</v>
      </c>
    </row>
    <row r="26" spans="1:13" x14ac:dyDescent="0.2">
      <c r="C26" t="s">
        <v>3</v>
      </c>
      <c r="G26" s="23">
        <v>4.93</v>
      </c>
      <c r="H26" s="15">
        <f t="shared" ref="H26:K26" si="7">H24-H25</f>
        <v>2.6999999999999993</v>
      </c>
      <c r="I26" s="15">
        <f t="shared" si="7"/>
        <v>1.7699999999999996</v>
      </c>
      <c r="J26" s="15">
        <f t="shared" si="7"/>
        <v>1.3399999999999999</v>
      </c>
      <c r="K26" s="15">
        <f t="shared" si="7"/>
        <v>1.6400000000000006</v>
      </c>
      <c r="L26" s="23">
        <f>+L24-L25</f>
        <v>1.870000000000001</v>
      </c>
      <c r="M26" s="15">
        <f t="shared" ref="M26" si="8">M24-M25</f>
        <v>-4.9999999999997158E-2</v>
      </c>
    </row>
    <row r="27" spans="1:13" x14ac:dyDescent="0.2">
      <c r="G27" s="26"/>
      <c r="H27" s="4"/>
      <c r="I27" s="4"/>
      <c r="J27" s="4"/>
      <c r="K27" s="4"/>
      <c r="L27" s="26"/>
      <c r="M27" s="4"/>
    </row>
    <row r="28" spans="1:13" x14ac:dyDescent="0.2">
      <c r="A28" s="1" t="s">
        <v>16</v>
      </c>
      <c r="G28" s="18"/>
      <c r="L28" s="18"/>
    </row>
    <row r="29" spans="1:13" x14ac:dyDescent="0.2">
      <c r="B29" t="s">
        <v>1</v>
      </c>
      <c r="G29" s="20">
        <v>78274</v>
      </c>
      <c r="H29" s="6">
        <v>19176</v>
      </c>
      <c r="I29" s="6">
        <v>18713</v>
      </c>
      <c r="J29" s="6">
        <v>19177</v>
      </c>
      <c r="K29" s="6">
        <v>17869</v>
      </c>
      <c r="L29" s="20">
        <f>SUM(H29:K29)</f>
        <v>74935</v>
      </c>
      <c r="M29" s="6">
        <v>14973</v>
      </c>
    </row>
    <row r="30" spans="1:13" x14ac:dyDescent="0.2">
      <c r="G30" s="27"/>
      <c r="H30" s="6"/>
      <c r="I30" s="6"/>
      <c r="J30" s="6"/>
      <c r="K30" s="6"/>
      <c r="L30" s="27"/>
      <c r="M30" s="6"/>
    </row>
    <row r="31" spans="1:13" x14ac:dyDescent="0.2">
      <c r="B31" t="s">
        <v>2</v>
      </c>
      <c r="G31" s="28">
        <v>39.950000000000003</v>
      </c>
      <c r="H31" s="15">
        <v>39.36</v>
      </c>
      <c r="I31" s="15">
        <v>33.49</v>
      </c>
      <c r="J31" s="15">
        <v>33.200000000000003</v>
      </c>
      <c r="K31" s="15">
        <v>37.68</v>
      </c>
      <c r="L31" s="28">
        <v>35.92</v>
      </c>
      <c r="M31" s="15">
        <v>36.630000000000003</v>
      </c>
    </row>
    <row r="32" spans="1:13" x14ac:dyDescent="0.2">
      <c r="B32" t="s">
        <v>10</v>
      </c>
      <c r="G32" s="29">
        <v>22.48</v>
      </c>
      <c r="H32" s="16">
        <v>23.31</v>
      </c>
      <c r="I32" s="16">
        <v>24.89</v>
      </c>
      <c r="J32" s="16">
        <v>25.33</v>
      </c>
      <c r="K32" s="16">
        <v>25.42</v>
      </c>
      <c r="L32" s="29">
        <v>24.72</v>
      </c>
      <c r="M32" s="16">
        <v>28.67</v>
      </c>
    </row>
    <row r="33" spans="1:13" x14ac:dyDescent="0.2">
      <c r="C33" t="s">
        <v>3</v>
      </c>
      <c r="G33" s="23">
        <v>17.470000000000002</v>
      </c>
      <c r="H33" s="15">
        <f t="shared" ref="H33:K33" si="9">H31-H32</f>
        <v>16.05</v>
      </c>
      <c r="I33" s="15">
        <f t="shared" si="9"/>
        <v>8.6000000000000014</v>
      </c>
      <c r="J33" s="15">
        <f t="shared" si="9"/>
        <v>7.8700000000000045</v>
      </c>
      <c r="K33" s="15">
        <f t="shared" si="9"/>
        <v>12.259999999999998</v>
      </c>
      <c r="L33" s="23">
        <f>+L31-L32</f>
        <v>11.200000000000003</v>
      </c>
      <c r="M33" s="15">
        <f t="shared" ref="M33" si="10">M31-M32</f>
        <v>7.9600000000000009</v>
      </c>
    </row>
    <row r="34" spans="1:13" x14ac:dyDescent="0.2">
      <c r="G34" s="26"/>
      <c r="H34" s="4"/>
      <c r="I34" s="4"/>
      <c r="J34" s="4"/>
      <c r="K34" s="4"/>
      <c r="L34" s="26"/>
      <c r="M34" s="4"/>
    </row>
    <row r="35" spans="1:13" x14ac:dyDescent="0.2">
      <c r="A35" s="2" t="s">
        <v>14</v>
      </c>
      <c r="G35" s="20">
        <v>1367639</v>
      </c>
      <c r="H35" s="6">
        <v>307914</v>
      </c>
      <c r="I35" s="6">
        <v>160877</v>
      </c>
      <c r="J35" s="6">
        <v>151010</v>
      </c>
      <c r="K35" s="6">
        <v>218960</v>
      </c>
      <c r="L35" s="20">
        <f>SUM(H35:K35)</f>
        <v>838761</v>
      </c>
      <c r="M35" s="6">
        <v>119111</v>
      </c>
    </row>
    <row r="36" spans="1:13" x14ac:dyDescent="0.2">
      <c r="A36" s="2"/>
      <c r="G36" s="27"/>
      <c r="H36" s="6"/>
      <c r="I36" s="6"/>
      <c r="J36" s="6"/>
      <c r="K36" s="6"/>
      <c r="L36" s="27"/>
      <c r="M36" s="6"/>
    </row>
    <row r="37" spans="1:13" x14ac:dyDescent="0.2">
      <c r="A37" s="2" t="s">
        <v>8</v>
      </c>
      <c r="G37" s="20">
        <v>-105355</v>
      </c>
      <c r="H37" s="6">
        <v>-26022</v>
      </c>
      <c r="I37" s="6">
        <v>-22791</v>
      </c>
      <c r="J37" s="6">
        <v>-24278</v>
      </c>
      <c r="K37" s="6">
        <v>-25779</v>
      </c>
      <c r="L37" s="20">
        <f>SUM(H37:K37)-1</f>
        <v>-98871</v>
      </c>
      <c r="M37" s="6">
        <v>-25587</v>
      </c>
    </row>
    <row r="38" spans="1:13" x14ac:dyDescent="0.2">
      <c r="A38" s="2" t="s">
        <v>9</v>
      </c>
      <c r="G38" s="21">
        <v>-1854</v>
      </c>
      <c r="H38" s="3">
        <v>-4550</v>
      </c>
      <c r="I38" s="3">
        <v>-7702</v>
      </c>
      <c r="J38" s="3">
        <v>-440</v>
      </c>
      <c r="K38" s="3">
        <v>-13158</v>
      </c>
      <c r="L38" s="21">
        <f>SUM(H38:K38)+2</f>
        <v>-25848</v>
      </c>
      <c r="M38" s="3">
        <v>9339</v>
      </c>
    </row>
    <row r="39" spans="1:13" x14ac:dyDescent="0.2">
      <c r="G39" s="26"/>
      <c r="H39" s="4"/>
      <c r="I39" s="4"/>
      <c r="J39" s="4"/>
      <c r="K39" s="4"/>
      <c r="L39" s="26"/>
      <c r="M39" s="4"/>
    </row>
    <row r="40" spans="1:13" x14ac:dyDescent="0.2">
      <c r="A40" s="2" t="s">
        <v>12</v>
      </c>
      <c r="G40" s="27">
        <v>1260432</v>
      </c>
      <c r="H40" s="6">
        <f>SUM(H35:H38)-1</f>
        <v>277341</v>
      </c>
      <c r="I40" s="6">
        <f>SUM(I35:I38)+2</f>
        <v>130386</v>
      </c>
      <c r="J40" s="6">
        <f>SUM(J35:J38)-1</f>
        <v>126291</v>
      </c>
      <c r="K40" s="6">
        <f>SUM(K35:K38)+1</f>
        <v>180024</v>
      </c>
      <c r="L40" s="27">
        <f>SUM(L35:L38)</f>
        <v>714042</v>
      </c>
      <c r="M40" s="6">
        <f>SUM(M35:M38)</f>
        <v>102863</v>
      </c>
    </row>
  </sheetData>
  <pageMargins left="0.16" right="0.15" top="0.15" bottom="0.15" header="0.26" footer="0.5"/>
  <pageSetup orientation="landscape" r:id="rId1"/>
  <headerFooter alignWithMargins="0"/>
  <ignoredErrors>
    <ignoredError sqref="L10:L18 L34:L41" formulaRange="1"/>
    <ignoredError sqref="L19:L33" formula="1" formulaRange="1"/>
    <ignoredError sqref="H40:I4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57d90e-3e60-4b59-b366-de7859952d5c">
      <Terms xmlns="http://schemas.microsoft.com/office/infopath/2007/PartnerControls"/>
    </lcf76f155ced4ddcb4097134ff3c332f>
    <TaxCatchAll xmlns="a3c51f85-718e-43d1-8c91-0f7b0ffe2cc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52039087622428ABB9F57AED85F12" ma:contentTypeVersion="14" ma:contentTypeDescription="Create a new document." ma:contentTypeScope="" ma:versionID="a9dd01c3ecc816c236f0b131c21cdb69">
  <xsd:schema xmlns:xsd="http://www.w3.org/2001/XMLSchema" xmlns:xs="http://www.w3.org/2001/XMLSchema" xmlns:p="http://schemas.microsoft.com/office/2006/metadata/properties" xmlns:ns2="a557d90e-3e60-4b59-b366-de7859952d5c" xmlns:ns3="a3c51f85-718e-43d1-8c91-0f7b0ffe2cc5" targetNamespace="http://schemas.microsoft.com/office/2006/metadata/properties" ma:root="true" ma:fieldsID="8c9d76a4654c325ccaf386f146a496d0" ns2:_="" ns3:_="">
    <xsd:import namespace="a557d90e-3e60-4b59-b366-de7859952d5c"/>
    <xsd:import namespace="a3c51f85-718e-43d1-8c91-0f7b0ffe2c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7d90e-3e60-4b59-b366-de7859952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e478d8d-a7b5-4f5e-bbf3-edff442fa4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51f85-718e-43d1-8c91-0f7b0ffe2cc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b4c041-9b6c-4733-9ac4-e040c622ade7}" ma:internalName="TaxCatchAll" ma:showField="CatchAllData" ma:web="a3c51f85-718e-43d1-8c91-0f7b0ffe2c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26B5D0-F2B3-42F4-A648-2CA28FE059CE}">
  <ds:schemaRefs>
    <ds:schemaRef ds:uri="http://schemas.microsoft.com/office/2006/metadata/properties"/>
    <ds:schemaRef ds:uri="http://schemas.microsoft.com/office/infopath/2007/PartnerControls"/>
    <ds:schemaRef ds:uri="a557d90e-3e60-4b59-b366-de7859952d5c"/>
    <ds:schemaRef ds:uri="a3c51f85-718e-43d1-8c91-0f7b0ffe2cc5"/>
  </ds:schemaRefs>
</ds:datastoreItem>
</file>

<file path=customXml/itemProps2.xml><?xml version="1.0" encoding="utf-8"?>
<ds:datastoreItem xmlns:ds="http://schemas.openxmlformats.org/officeDocument/2006/customXml" ds:itemID="{19F13443-8E54-45E6-8A03-D835E953DA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BA5E68-353A-4447-BAA5-32A117F57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7d90e-3e60-4b59-b366-de7859952d5c"/>
    <ds:schemaRef ds:uri="a3c51f85-718e-43d1-8c91-0f7b0ffe2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ton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Giljum, Matt</dc:creator>
  <cp:lastModifiedBy>DiFatta, Tony</cp:lastModifiedBy>
  <cp:lastPrinted>2024-04-15T16:52:54Z</cp:lastPrinted>
  <dcterms:created xsi:type="dcterms:W3CDTF">2017-01-27T16:18:20Z</dcterms:created>
  <dcterms:modified xsi:type="dcterms:W3CDTF">2024-04-15T16:53:27Z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0x010100DDB52039087622428ABB9F57AED85F12</vt:lpwstr>
  </property>
  <property fmtid="{D5CDD505-2E9C-101B-9397-08002B2CF9AE}" pid="3" name="MediaServiceImageTags">
    <vt:lpwstr/>
  </property>
</Properties>
</file>